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xr:revisionPtr revIDLastSave="0" documentId="8_{C3FC072E-E63C-1943-9B37-3692AD2D1E03}" xr6:coauthVersionLast="47" xr6:coauthVersionMax="47" xr10:uidLastSave="{00000000-0000-0000-0000-000000000000}"/>
  <bookViews>
    <workbookView xWindow="-90" yWindow="-90" windowWidth="19380" windowHeight="10260" xr2:uid="{00000000-000D-0000-FFFF-FFFF00000000}"/>
  </bookViews>
  <sheets>
    <sheet name="Calculators" sheetId="1" r:id="rId1"/>
    <sheet name="Loan Schedual" sheetId="2" r:id="rId2"/>
    <sheet name="Check list" sheetId="3" r:id="rId3"/>
  </sheets>
  <externalReferences>
    <externalReference r:id="rId4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2" l="1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8" i="2"/>
  <c r="E8" i="2"/>
  <c r="D8" i="2"/>
  <c r="F7" i="2"/>
  <c r="E7" i="2"/>
  <c r="D7" i="2"/>
  <c r="F6" i="2"/>
  <c r="E6" i="2"/>
  <c r="D6" i="2"/>
  <c r="D15" i="1"/>
  <c r="D25" i="1"/>
  <c r="O18" i="1"/>
  <c r="K18" i="1"/>
  <c r="F18" i="1"/>
  <c r="O17" i="1"/>
  <c r="K17" i="1"/>
  <c r="O16" i="1"/>
  <c r="K16" i="1"/>
  <c r="O15" i="1"/>
  <c r="K15" i="1"/>
  <c r="O14" i="1"/>
  <c r="K14" i="1"/>
  <c r="G14" i="1"/>
  <c r="O13" i="1"/>
  <c r="K13" i="1"/>
  <c r="M3" i="1"/>
</calcChain>
</file>

<file path=xl/sharedStrings.xml><?xml version="1.0" encoding="utf-8"?>
<sst xmlns="http://schemas.openxmlformats.org/spreadsheetml/2006/main" count="100" uniqueCount="98">
  <si>
    <t xml:space="preserve">PMEC Affordability Calculator </t>
  </si>
  <si>
    <t xml:space="preserve">All other loans </t>
  </si>
  <si>
    <t xml:space="preserve">Loan Calculator </t>
  </si>
  <si>
    <t xml:space="preserve">Installment Calculator </t>
  </si>
  <si>
    <t>Not included in Calc</t>
  </si>
  <si>
    <t xml:space="preserve">Net Salary </t>
  </si>
  <si>
    <t xml:space="preserve">Name </t>
  </si>
  <si>
    <t xml:space="preserve">Amount </t>
  </si>
  <si>
    <t xml:space="preserve">Refinance Statement Balance  </t>
  </si>
  <si>
    <t>Loan Amount (Take home)</t>
  </si>
  <si>
    <t xml:space="preserve">Basic Salary </t>
  </si>
  <si>
    <t xml:space="preserve">Non recurring allowances </t>
  </si>
  <si>
    <t>Loans on CRB/BS (not on payslip)</t>
  </si>
  <si>
    <t>TOTAL</t>
  </si>
  <si>
    <t xml:space="preserve">Current PMEC Affordability </t>
  </si>
  <si>
    <t>SCL Instalment</t>
  </si>
  <si>
    <t xml:space="preserve">Period </t>
  </si>
  <si>
    <t xml:space="preserve">flat rate </t>
  </si>
  <si>
    <t xml:space="preserve">Installment amount </t>
  </si>
  <si>
    <t>PAYSLIP Buyoffs only.</t>
  </si>
  <si>
    <t xml:space="preserve">Actual Client Take home </t>
  </si>
  <si>
    <t xml:space="preserve">buyoff 1 installment </t>
  </si>
  <si>
    <t xml:space="preserve">buyoff 2 installment </t>
  </si>
  <si>
    <t xml:space="preserve">buyoff 3 installment </t>
  </si>
  <si>
    <t xml:space="preserve">buyoff 4 instalment </t>
  </si>
  <si>
    <t xml:space="preserve">buyoff 5 installment </t>
  </si>
  <si>
    <t xml:space="preserve">buyoff 6 installment </t>
  </si>
  <si>
    <t xml:space="preserve">Total PMEC Affordability </t>
  </si>
  <si>
    <t xml:space="preserve">Installment </t>
  </si>
  <si>
    <t xml:space="preserve">Loan Amount </t>
  </si>
  <si>
    <t xml:space="preserve">36 month </t>
  </si>
  <si>
    <t xml:space="preserve">48 month </t>
  </si>
  <si>
    <t xml:space="preserve">60 month </t>
  </si>
  <si>
    <r>
      <rPr>
        <b/>
        <sz val="11"/>
        <color rgb="FF000000"/>
        <rFont val="Calibri"/>
      </rPr>
      <t xml:space="preserve">Step 1. </t>
    </r>
    <r>
      <rPr>
        <sz val="11"/>
        <color rgb="FF000000"/>
        <rFont val="Calibri"/>
      </rPr>
      <t>The loan officer will create the client in Mambu with all the relevant KYC and attach the relevant documents:</t>
    </r>
  </si>
  <si>
    <r>
      <rPr>
        <b/>
        <sz val="11"/>
        <color rgb="FF00000A"/>
        <rFont val="Calibri"/>
      </rPr>
      <t xml:space="preserve">Customer  Documents Checklist </t>
    </r>
    <r>
      <rPr>
        <b/>
        <sz val="11"/>
        <color rgb="FFFF0000"/>
        <rFont val="Calibri"/>
      </rPr>
      <t>(upload on the Client in Mambu)</t>
    </r>
  </si>
  <si>
    <t>Attach in Mambu with this Discription ONLY</t>
  </si>
  <si>
    <t>·         ID Document</t>
  </si>
  <si>
    <t>Client ID/NRC</t>
  </si>
  <si>
    <t>·         Client Photo uploaded in Mambu</t>
  </si>
  <si>
    <t>·         Signed &amp; Stamped Pre Approval GRZ form</t>
  </si>
  <si>
    <t xml:space="preserve">GRZ form </t>
  </si>
  <si>
    <t>·         3  x months bank statements (latest)</t>
  </si>
  <si>
    <r>
      <rPr>
        <b/>
        <sz val="11"/>
        <color rgb="FF000000"/>
        <rFont val="Calibri"/>
      </rPr>
      <t>Bank Statements</t>
    </r>
    <r>
      <rPr>
        <sz val="11"/>
        <color rgb="FF000000"/>
        <rFont val="Calibri"/>
      </rPr>
      <t xml:space="preserve">
Password:</t>
    </r>
  </si>
  <si>
    <t>·         Retirement age confrimation letter (If client is older than 50)</t>
  </si>
  <si>
    <r>
      <rPr>
        <b/>
        <sz val="11"/>
        <color rgb="FF000000"/>
        <rFont val="Calibri"/>
      </rPr>
      <t>Retirement age confirmation</t>
    </r>
    <r>
      <rPr>
        <sz val="11"/>
        <color rgb="FF000000"/>
        <rFont val="Calibri"/>
      </rPr>
      <t xml:space="preserve"> </t>
    </r>
  </si>
  <si>
    <r>
      <rPr>
        <b/>
        <sz val="11"/>
        <color rgb="FF00000A"/>
        <rFont val="Calibri"/>
      </rPr>
      <t xml:space="preserve">Loan Application Documents Checklist </t>
    </r>
    <r>
      <rPr>
        <b/>
        <sz val="11"/>
        <color rgb="FFFF0000"/>
        <rFont val="Calibri"/>
      </rPr>
      <t>(upload on the loan in Mambu)</t>
    </r>
  </si>
  <si>
    <t xml:space="preserve">·         Signed &amp; Completed loan application form </t>
  </si>
  <si>
    <t>Signed Loan Form</t>
  </si>
  <si>
    <t>·         CRB</t>
  </si>
  <si>
    <t>CRB</t>
  </si>
  <si>
    <t>·         Latest Payslip (Verification of payslip + 2  more to  be downloaded from Smart Zambia by TL)</t>
  </si>
  <si>
    <r>
      <rPr>
        <b/>
        <sz val="11"/>
        <color rgb="FF000000"/>
        <rFont val="Calibri"/>
      </rPr>
      <t>Payslip (Month)</t>
    </r>
    <r>
      <rPr>
        <sz val="11"/>
        <color rgb="FF000000"/>
        <rFont val="Calibri"/>
      </rPr>
      <t xml:space="preserve">
Password:</t>
    </r>
  </si>
  <si>
    <t>·         Affordability Calculator</t>
  </si>
  <si>
    <t xml:space="preserve">Affordablity </t>
  </si>
  <si>
    <t xml:space="preserve">·         Any confirmation documents </t>
  </si>
  <si>
    <t xml:space="preserve">"institution" Confirmation Letter </t>
  </si>
  <si>
    <t>Buy Off Loans</t>
  </si>
  <si>
    <t>·         3rd Party Settlement statements</t>
  </si>
  <si>
    <t xml:space="preserve">"institution" Settlement balance statement </t>
  </si>
  <si>
    <t>· </t>
  </si>
  <si>
    <t xml:space="preserve">"institution" Settlement Confirmation </t>
  </si>
  <si>
    <r>
      <rPr>
        <b/>
        <sz val="11"/>
        <color rgb="FF000000"/>
        <rFont val="Calibri"/>
      </rPr>
      <t xml:space="preserve">Step 2. </t>
    </r>
    <r>
      <rPr>
        <sz val="11"/>
        <color rgb="FF000000"/>
        <rFont val="Calibri"/>
      </rPr>
      <t>Once the client has been created</t>
    </r>
    <r>
      <rPr>
        <b/>
        <sz val="11"/>
        <color rgb="FF000000"/>
        <rFont val="Calibri"/>
      </rPr>
      <t xml:space="preserve">, Client approval </t>
    </r>
    <r>
      <rPr>
        <sz val="11"/>
        <color rgb="FF000000"/>
        <rFont val="Calibri"/>
      </rPr>
      <t xml:space="preserve">from the </t>
    </r>
    <r>
      <rPr>
        <b/>
        <sz val="11"/>
        <color rgb="FFFF0000"/>
        <rFont val="Calibri"/>
      </rPr>
      <t>Team leader</t>
    </r>
    <r>
      <rPr>
        <sz val="11"/>
        <color rgb="FFFF0000"/>
        <rFont val="Calibri"/>
      </rPr>
      <t xml:space="preserve"> </t>
    </r>
    <r>
      <rPr>
        <sz val="11"/>
        <color rgb="FF000000"/>
        <rFont val="Calibri"/>
      </rPr>
      <t>will be requested.</t>
    </r>
    <r>
      <rPr>
        <b/>
        <sz val="11"/>
        <color rgb="FF000000"/>
        <rFont val="Calibri"/>
      </rPr>
      <t xml:space="preserve"> </t>
    </r>
  </si>
  <si>
    <r>
      <rPr>
        <sz val="11"/>
        <color rgb="FF000000"/>
        <rFont val="Calibri"/>
      </rPr>
      <t>The team leader will review (1</t>
    </r>
    <r>
      <rPr>
        <vertAlign val="superscript"/>
        <sz val="11"/>
        <color rgb="FF000000"/>
        <rFont val="Calibri"/>
      </rPr>
      <t>st</t>
    </r>
    <r>
      <rPr>
        <sz val="11"/>
        <color rgb="FF000000"/>
        <rFont val="Calibri"/>
      </rPr>
      <t xml:space="preserve"> appraisal): </t>
    </r>
  </si>
  <si>
    <t xml:space="preserve">Client details: </t>
  </si>
  <si>
    <r>
      <rPr>
        <sz val="11"/>
        <color rgb="FF000000"/>
        <rFont val="Calibri"/>
      </rPr>
      <t>1.</t>
    </r>
    <r>
      <rPr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Clients Name, NRC number, ID photo &amp; DOB match their NCR card </t>
    </r>
  </si>
  <si>
    <r>
      <rPr>
        <sz val="11"/>
        <color rgb="FF000000"/>
        <rFont val="Calibri"/>
      </rPr>
      <t>2.</t>
    </r>
    <r>
      <rPr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Clients contact details, NOK and friend details are correct </t>
    </r>
  </si>
  <si>
    <r>
      <rPr>
        <sz val="11"/>
        <color rgb="FF000000"/>
        <rFont val="Calibri"/>
      </rPr>
      <t>3.</t>
    </r>
    <r>
      <rPr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Client Employment details are correct: </t>
    </r>
  </si>
  <si>
    <r>
      <rPr>
        <sz val="11"/>
        <color rgb="FF000000"/>
        <rFont val="Calibri"/>
      </rPr>
      <t>a.</t>
    </r>
    <r>
      <rPr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employee No. matches the employee No. on the payslip. </t>
    </r>
  </si>
  <si>
    <r>
      <rPr>
        <sz val="11"/>
        <color rgb="FF000000"/>
        <rFont val="Calibri"/>
      </rPr>
      <t>b.</t>
    </r>
    <r>
      <rPr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name of the employer is as per payslip </t>
    </r>
  </si>
  <si>
    <r>
      <rPr>
        <sz val="11"/>
        <color rgb="FF000000"/>
        <rFont val="Calibri"/>
      </rPr>
      <t>c.</t>
    </r>
    <r>
      <rPr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Confirm if the employee is Permanent or contract </t>
    </r>
  </si>
  <si>
    <r>
      <rPr>
        <sz val="11"/>
        <color rgb="FF000000"/>
        <rFont val="Calibri"/>
      </rPr>
      <t>d.</t>
    </r>
    <r>
      <rPr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retirement date is correct – </t>
    </r>
    <r>
      <rPr>
        <sz val="11"/>
        <color rgb="FFFF0000"/>
        <rFont val="Calibri"/>
      </rPr>
      <t>if a client is over the age of 50, a letter from HR indicating retirement age needs to be provided</t>
    </r>
    <r>
      <rPr>
        <sz val="11"/>
        <color rgb="FF000000"/>
        <rFont val="Calibri"/>
      </rPr>
      <t xml:space="preserve">. </t>
    </r>
  </si>
  <si>
    <r>
      <rPr>
        <sz val="11"/>
        <color rgb="FF000000"/>
        <rFont val="Calibri"/>
      </rPr>
      <t>e.</t>
    </r>
    <r>
      <rPr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signatory name and contact number are as per the GRZ form </t>
    </r>
  </si>
  <si>
    <r>
      <rPr>
        <sz val="11"/>
        <color rgb="FF000000"/>
        <rFont val="Calibri"/>
      </rPr>
      <t>4.</t>
    </r>
    <r>
      <rPr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bank details are correct: </t>
    </r>
  </si>
  <si>
    <r>
      <rPr>
        <sz val="11"/>
        <color rgb="FF000000"/>
        <rFont val="Calibri"/>
      </rPr>
      <t>a.</t>
    </r>
    <r>
      <rPr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account details match those on the Bank statement </t>
    </r>
  </si>
  <si>
    <r>
      <rPr>
        <sz val="11"/>
        <color rgb="FF000000"/>
        <rFont val="Calibri"/>
      </rPr>
      <t>b.</t>
    </r>
    <r>
      <rPr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Branch codes matches that on the payslip. </t>
    </r>
  </si>
  <si>
    <t>Loan Details:</t>
  </si>
  <si>
    <r>
      <rPr>
        <b/>
        <sz val="11"/>
        <color rgb="FF000000"/>
        <rFont val="Calibri"/>
      </rPr>
      <t>5.</t>
    </r>
    <r>
      <rPr>
        <b/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loan and client details matches that on the loan form. </t>
    </r>
  </si>
  <si>
    <r>
      <rPr>
        <b/>
        <sz val="11"/>
        <color rgb="FF000000"/>
        <rFont val="Calibri"/>
      </rPr>
      <t>6.</t>
    </r>
    <r>
      <rPr>
        <b/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The loan form has been signed by both the client and the loan officer. </t>
    </r>
  </si>
  <si>
    <r>
      <rPr>
        <b/>
        <sz val="11"/>
        <color rgb="FFFF0000"/>
        <rFont val="Calibri"/>
      </rPr>
      <t>7.</t>
    </r>
    <r>
      <rPr>
        <b/>
        <sz val="7"/>
        <color rgb="FFFF0000"/>
        <rFont val="Times New Roman"/>
      </rPr>
      <t xml:space="preserve">       </t>
    </r>
    <r>
      <rPr>
        <b/>
        <sz val="11"/>
        <color rgb="FFFF0000"/>
        <rFont val="Calibri"/>
      </rPr>
      <t xml:space="preserve">The first repayment date is correct </t>
    </r>
  </si>
  <si>
    <r>
      <rPr>
        <b/>
        <sz val="11"/>
        <color rgb="FFFF0000"/>
        <rFont val="Calibri"/>
      </rPr>
      <t>8.</t>
    </r>
    <r>
      <rPr>
        <b/>
        <sz val="7"/>
        <color rgb="FFFF0000"/>
        <rFont val="Times New Roman"/>
      </rPr>
      <t xml:space="preserve">       </t>
    </r>
    <r>
      <rPr>
        <b/>
        <sz val="11"/>
        <color rgb="FFFF0000"/>
        <rFont val="Calibri"/>
      </rPr>
      <t xml:space="preserve">The loan term is NOT longer than the time to retirement </t>
    </r>
  </si>
  <si>
    <r>
      <rPr>
        <b/>
        <sz val="11"/>
        <color rgb="FF000000"/>
        <rFont val="Calibri"/>
      </rPr>
      <t>9.</t>
    </r>
    <r>
      <rPr>
        <b/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Check the affordability by reviewing all 3 payslips and the CRB. </t>
    </r>
  </si>
  <si>
    <r>
      <rPr>
        <b/>
        <sz val="11"/>
        <color rgb="FF000000"/>
        <rFont val="Calibri"/>
      </rPr>
      <t>a.</t>
    </r>
    <r>
      <rPr>
        <b/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Input all the relevant details into the affordability calculator to confirm amounts. </t>
    </r>
  </si>
  <si>
    <r>
      <rPr>
        <b/>
        <sz val="11"/>
        <color rgb="FF000000"/>
        <rFont val="Calibri"/>
      </rPr>
      <t>b.</t>
    </r>
    <r>
      <rPr>
        <b/>
        <sz val="7"/>
        <color rgb="FF000000"/>
        <rFont val="Times New Roman"/>
      </rPr>
      <t xml:space="preserve">      </t>
    </r>
    <r>
      <rPr>
        <sz val="11"/>
        <color rgb="FF000000"/>
        <rFont val="Calibri"/>
      </rPr>
      <t xml:space="preserve">NB: understand all running loans on the CRB and match them with what appears on the payslip. If the loan does not appear on the payslip, an </t>
    </r>
    <r>
      <rPr>
        <b/>
        <sz val="11"/>
        <color rgb="FF000000"/>
        <rFont val="Calibri"/>
      </rPr>
      <t>“institution confirmation letter”</t>
    </r>
    <r>
      <rPr>
        <sz val="11"/>
        <color rgb="FF000000"/>
        <rFont val="Calibri"/>
      </rPr>
      <t xml:space="preserve"> needs to be provided. It needs to be understood if the loan is a DDAC or PMEC loan. </t>
    </r>
  </si>
  <si>
    <r>
      <rPr>
        <b/>
        <sz val="11"/>
        <color rgb="FF000000"/>
        <rFont val="Calibri"/>
      </rPr>
      <t>c.</t>
    </r>
    <r>
      <rPr>
        <b/>
        <sz val="7"/>
        <color rgb="FF000000"/>
        <rFont val="Times New Roman"/>
      </rPr>
      <t xml:space="preserve">       </t>
    </r>
    <r>
      <rPr>
        <sz val="11"/>
        <color rgb="FF000000"/>
        <rFont val="Calibri"/>
      </rPr>
      <t xml:space="preserve">Check for any </t>
    </r>
    <r>
      <rPr>
        <b/>
        <sz val="11"/>
        <color rgb="FFFF0000"/>
        <rFont val="Calibri"/>
      </rPr>
      <t>recent enquires</t>
    </r>
    <r>
      <rPr>
        <sz val="11"/>
        <color rgb="FFFF0000"/>
        <rFont val="Calibri"/>
      </rPr>
      <t xml:space="preserve"> </t>
    </r>
    <r>
      <rPr>
        <sz val="11"/>
        <color rgb="FF000000"/>
        <rFont val="Calibri"/>
      </rPr>
      <t xml:space="preserve">on the CRB. If there are enquiries within the last </t>
    </r>
    <r>
      <rPr>
        <sz val="11"/>
        <color rgb="FFFF0000"/>
        <rFont val="Calibri"/>
      </rPr>
      <t xml:space="preserve">90 days </t>
    </r>
    <r>
      <rPr>
        <sz val="11"/>
        <color rgb="FF000000"/>
        <rFont val="Calibri"/>
      </rPr>
      <t xml:space="preserve">an </t>
    </r>
    <r>
      <rPr>
        <b/>
        <sz val="11"/>
        <color rgb="FF000000"/>
        <rFont val="Calibri"/>
      </rPr>
      <t xml:space="preserve">“Institution confirmation letter” </t>
    </r>
    <r>
      <rPr>
        <sz val="11"/>
        <color rgb="FF000000"/>
        <rFont val="Calibri"/>
      </rPr>
      <t>needs to be provided.</t>
    </r>
  </si>
  <si>
    <r>
      <rPr>
        <b/>
        <sz val="11"/>
        <color rgb="FF000000"/>
        <rFont val="Calibri"/>
      </rPr>
      <t>10.</t>
    </r>
    <r>
      <rPr>
        <b/>
        <sz val="7"/>
        <color rgb="FF000000"/>
        <rFont val="Times New Roman"/>
      </rPr>
      <t xml:space="preserve">   </t>
    </r>
    <r>
      <rPr>
        <sz val="11"/>
        <color rgb="FF000000"/>
        <rFont val="Calibri"/>
      </rPr>
      <t xml:space="preserve">Confirm that net amount on the payslip reflects the same amount on the 3 month Bank statements. </t>
    </r>
  </si>
  <si>
    <r>
      <rPr>
        <b/>
        <sz val="11"/>
        <color rgb="FF000000"/>
        <rFont val="Calibri"/>
      </rPr>
      <t>11.</t>
    </r>
    <r>
      <rPr>
        <b/>
        <sz val="7"/>
        <color rgb="FF000000"/>
        <rFont val="Times New Roman"/>
      </rPr>
      <t xml:space="preserve">   </t>
    </r>
    <r>
      <rPr>
        <sz val="11"/>
        <color rgb="FF000000"/>
        <rFont val="Calibri"/>
      </rPr>
      <t xml:space="preserve">The loan type and mode of repayment are correct. </t>
    </r>
  </si>
  <si>
    <r>
      <rPr>
        <b/>
        <sz val="11"/>
        <color rgb="FF000000"/>
        <rFont val="Calibri"/>
      </rPr>
      <t>12.</t>
    </r>
    <r>
      <rPr>
        <b/>
        <sz val="7"/>
        <color rgb="FF000000"/>
        <rFont val="Times New Roman"/>
      </rPr>
      <t xml:space="preserve">   </t>
    </r>
    <r>
      <rPr>
        <sz val="11"/>
        <color rgb="FF000000"/>
        <rFont val="Calibri"/>
      </rPr>
      <t xml:space="preserve">If the loan is a buyoff, all the correct information has been provided in the relevant custom fields as well as the </t>
    </r>
    <r>
      <rPr>
        <sz val="11"/>
        <color rgb="FFFF0000"/>
        <rFont val="Calibri"/>
      </rPr>
      <t>VALID</t>
    </r>
    <r>
      <rPr>
        <sz val="11"/>
        <color rgb="FF000000"/>
        <rFont val="Calibri"/>
      </rPr>
      <t xml:space="preserve"> settlement quotations attached. </t>
    </r>
  </si>
  <si>
    <t>Approve the loan by confirming the custom field “Team leader loan approval”</t>
  </si>
  <si>
    <t xml:space="preserve"> </t>
  </si>
  <si>
    <t>Max Loan Amount</t>
  </si>
  <si>
    <t xml:space="preserve">Installment Risk Table </t>
  </si>
  <si>
    <t>Loan Term</t>
  </si>
  <si>
    <t>Retirment Date</t>
  </si>
  <si>
    <t>DOB</t>
  </si>
  <si>
    <t>Expected Maturity Date in MAMBU</t>
  </si>
  <si>
    <t>V9</t>
  </si>
  <si>
    <t>New Products</t>
  </si>
  <si>
    <t>prude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</si>
</sst>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%"/>
    <numFmt numFmtId="165" formatCode="_-[$ZMW]\ * #,##0_-;\-[$ZMW]\ * #,##0_-;_-[$ZMW]\ * &quot;-&quot;??_-;_-@_-"/>
    <numFmt numFmtId="166" formatCode="_-&quot;R&quot;* #,##0.00_-;\-&quot;R&quot;* #,##0.00_-;_-&quot;R&quot;* &quot;-&quot;??_-;_-@_-"/>
  </numFmts>
  <fonts count="21" x14ac:knownFonts="1">
    <font>
      <sz val="11"/>
      <name val="Calibri"/>
    </font>
    <font>
      <b/>
      <sz val="11"/>
      <color rgb="FF000000"/>
      <name val="Calibri"/>
    </font>
    <font>
      <sz val="11"/>
      <color rgb="FF000000"/>
      <name val="Calibri"/>
      <charset val="1"/>
    </font>
    <font>
      <b/>
      <sz val="11"/>
      <color rgb="FFFFFFFF"/>
      <name val="Calibri"/>
    </font>
    <font>
      <sz val="11"/>
      <color rgb="FF000000"/>
      <name val="Calibri"/>
    </font>
    <font>
      <b/>
      <sz val="11"/>
      <color rgb="FFFFFFFF"/>
      <name val="Calibri"/>
    </font>
    <font>
      <sz val="11"/>
      <color rgb="FFFFFFFF"/>
      <name val="Calibri"/>
    </font>
    <font>
      <sz val="11"/>
      <color rgb="FFFFFFFF"/>
      <name val="Calibri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00000A"/>
      <name val="Calibri"/>
    </font>
    <font>
      <sz val="11"/>
      <color rgb="FF00000A"/>
      <name val="Calibri"/>
    </font>
    <font>
      <b/>
      <sz val="11"/>
      <color rgb="FF000000"/>
      <name val="Calibri"/>
    </font>
    <font>
      <sz val="11"/>
      <color rgb="FF000000"/>
      <name val="Calibri"/>
    </font>
    <font>
      <b/>
      <u/>
      <sz val="11"/>
      <color rgb="FF000000"/>
      <name val="Calibri"/>
    </font>
    <font>
      <b/>
      <sz val="11"/>
      <color rgb="FFFF0000"/>
      <name val="Calibri"/>
    </font>
    <font>
      <sz val="11"/>
      <color rgb="FFFF0000"/>
      <name val="Calibri"/>
    </font>
    <font>
      <vertAlign val="superscript"/>
      <sz val="11"/>
      <color rgb="FF000000"/>
      <name val="Calibri"/>
    </font>
    <font>
      <sz val="7"/>
      <color rgb="FF000000"/>
      <name val="Times New Roman"/>
    </font>
    <font>
      <b/>
      <sz val="7"/>
      <color rgb="FF000000"/>
      <name val="Times New Roman"/>
    </font>
    <font>
      <b/>
      <sz val="7"/>
      <color rgb="FFFF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ED7B3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8D8D8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9" fillId="0" borderId="0">
      <protection locked="0"/>
    </xf>
    <xf numFmtId="166" fontId="9" fillId="0" borderId="0">
      <protection locked="0"/>
    </xf>
  </cellStyleXfs>
  <cellXfs count="115">
    <xf numFmtId="0" fontId="0" fillId="0" borderId="0" xfId="0">
      <alignment vertical="center"/>
    </xf>
    <xf numFmtId="0" fontId="1" fillId="2" borderId="0" xfId="0" applyFont="1" applyFill="1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3" fillId="0" borderId="2" xfId="0" applyFont="1" applyBorder="1" applyAlignment="1"/>
    <xf numFmtId="0" fontId="2" fillId="0" borderId="4" xfId="0" applyFont="1" applyBorder="1" applyAlignment="1"/>
    <xf numFmtId="1" fontId="2" fillId="0" borderId="0" xfId="0" applyNumberFormat="1" applyFont="1" applyAlignment="1"/>
    <xf numFmtId="0" fontId="5" fillId="3" borderId="6" xfId="0" applyFont="1" applyFill="1" applyBorder="1" applyAlignment="1"/>
    <xf numFmtId="0" fontId="5" fillId="3" borderId="7" xfId="0" applyFont="1" applyFill="1" applyBorder="1" applyAlignment="1"/>
    <xf numFmtId="0" fontId="6" fillId="3" borderId="8" xfId="0" applyFont="1" applyFill="1" applyBorder="1" applyAlignment="1"/>
    <xf numFmtId="0" fontId="6" fillId="5" borderId="0" xfId="0" applyFont="1" applyFill="1" applyAlignment="1"/>
    <xf numFmtId="0" fontId="5" fillId="3" borderId="8" xfId="0" applyFont="1" applyFill="1" applyBorder="1" applyAlignment="1"/>
    <xf numFmtId="0" fontId="6" fillId="3" borderId="9" xfId="0" applyFont="1" applyFill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2" fontId="2" fillId="4" borderId="12" xfId="0" applyNumberFormat="1" applyFont="1" applyFill="1" applyBorder="1" applyAlignment="1" applyProtection="1">
      <protection locked="0"/>
    </xf>
    <xf numFmtId="0" fontId="2" fillId="5" borderId="0" xfId="0" applyFont="1" applyFill="1" applyAlignment="1"/>
    <xf numFmtId="0" fontId="2" fillId="0" borderId="12" xfId="0" applyFont="1" applyBorder="1" applyAlignment="1"/>
    <xf numFmtId="2" fontId="2" fillId="6" borderId="13" xfId="0" applyNumberFormat="1" applyFont="1" applyFill="1" applyBorder="1" applyAlignment="1" applyProtection="1">
      <protection locked="0"/>
    </xf>
    <xf numFmtId="0" fontId="2" fillId="5" borderId="0" xfId="0" applyFont="1" applyFill="1" applyAlignment="1" applyProtection="1">
      <protection locked="0"/>
    </xf>
    <xf numFmtId="0" fontId="1" fillId="5" borderId="12" xfId="0" applyFont="1" applyFill="1" applyBorder="1" applyAlignment="1"/>
    <xf numFmtId="0" fontId="2" fillId="6" borderId="12" xfId="0" applyFont="1" applyFill="1" applyBorder="1" applyAlignment="1" applyProtection="1">
      <protection locked="0"/>
    </xf>
    <xf numFmtId="0" fontId="8" fillId="7" borderId="14" xfId="0" applyFont="1" applyFill="1" applyBorder="1" applyAlignment="1"/>
    <xf numFmtId="0" fontId="8" fillId="7" borderId="15" xfId="0" applyFont="1" applyFill="1" applyBorder="1" applyAlignment="1"/>
    <xf numFmtId="0" fontId="8" fillId="7" borderId="16" xfId="0" applyFont="1" applyFill="1" applyBorder="1" applyAlignment="1"/>
    <xf numFmtId="2" fontId="2" fillId="4" borderId="12" xfId="0" applyNumberFormat="1" applyFont="1" applyFill="1" applyBorder="1" applyAlignment="1" applyProtection="1">
      <protection locked="0"/>
    </xf>
    <xf numFmtId="0" fontId="2" fillId="4" borderId="12" xfId="0" applyFont="1" applyFill="1" applyBorder="1" applyAlignment="1" applyProtection="1">
      <protection locked="0"/>
    </xf>
    <xf numFmtId="2" fontId="2" fillId="4" borderId="12" xfId="0" applyNumberFormat="1" applyFont="1" applyFill="1" applyBorder="1" applyAlignment="1" applyProtection="1">
      <protection locked="0"/>
    </xf>
    <xf numFmtId="0" fontId="2" fillId="0" borderId="13" xfId="0" applyFont="1" applyBorder="1" applyAlignment="1"/>
    <xf numFmtId="0" fontId="1" fillId="7" borderId="10" xfId="0" applyFont="1" applyFill="1" applyBorder="1" applyAlignment="1"/>
    <xf numFmtId="9" fontId="2" fillId="0" borderId="12" xfId="1" applyFont="1" applyBorder="1" applyAlignment="1" applyProtection="1"/>
    <xf numFmtId="9" fontId="2" fillId="0" borderId="12" xfId="1" applyFont="1" applyBorder="1" applyAlignment="1" applyProtection="1"/>
    <xf numFmtId="9" fontId="2" fillId="0" borderId="13" xfId="1" applyFont="1" applyBorder="1" applyAlignment="1" applyProtection="1"/>
    <xf numFmtId="0" fontId="2" fillId="0" borderId="17" xfId="0" applyFont="1" applyBorder="1" applyAlignment="1"/>
    <xf numFmtId="0" fontId="2" fillId="4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/>
    <xf numFmtId="0" fontId="1" fillId="0" borderId="13" xfId="0" applyFont="1" applyBorder="1" applyAlignment="1"/>
    <xf numFmtId="0" fontId="2" fillId="0" borderId="12" xfId="0" applyFont="1" applyBorder="1" applyAlignment="1">
      <alignment horizontal="center"/>
    </xf>
    <xf numFmtId="164" fontId="2" fillId="0" borderId="12" xfId="1" applyNumberFormat="1" applyFont="1" applyBorder="1" applyAlignment="1" applyProtection="1"/>
    <xf numFmtId="2" fontId="2" fillId="0" borderId="12" xfId="0" applyNumberFormat="1" applyFont="1" applyBorder="1" applyAlignment="1"/>
    <xf numFmtId="2" fontId="2" fillId="0" borderId="13" xfId="0" applyNumberFormat="1" applyFont="1" applyBorder="1" applyAlignment="1"/>
    <xf numFmtId="0" fontId="7" fillId="0" borderId="0" xfId="0" applyFont="1" applyAlignment="1"/>
    <xf numFmtId="0" fontId="1" fillId="7" borderId="19" xfId="0" applyFont="1" applyFill="1" applyBorder="1" applyAlignment="1"/>
    <xf numFmtId="9" fontId="2" fillId="0" borderId="20" xfId="1" applyFont="1" applyBorder="1" applyAlignment="1" applyProtection="1"/>
    <xf numFmtId="9" fontId="2" fillId="0" borderId="20" xfId="1" applyFont="1" applyBorder="1" applyAlignment="1" applyProtection="1"/>
    <xf numFmtId="9" fontId="2" fillId="0" borderId="21" xfId="1" applyFont="1" applyBorder="1" applyAlignment="1" applyProtection="1"/>
    <xf numFmtId="0" fontId="2" fillId="5" borderId="12" xfId="0" applyFont="1" applyFill="1" applyBorder="1" applyAlignment="1"/>
    <xf numFmtId="2" fontId="8" fillId="4" borderId="12" xfId="0" applyNumberFormat="1" applyFont="1" applyFill="1" applyBorder="1" applyAlignment="1" applyProtection="1">
      <protection locked="0"/>
    </xf>
    <xf numFmtId="164" fontId="9" fillId="0" borderId="0" xfId="1" applyNumberFormat="1" applyBorder="1" applyAlignment="1" applyProtection="1"/>
    <xf numFmtId="0" fontId="1" fillId="0" borderId="10" xfId="0" applyFont="1" applyBorder="1" applyAlignment="1"/>
    <xf numFmtId="0" fontId="1" fillId="0" borderId="11" xfId="0" applyFont="1" applyBorder="1" applyAlignment="1"/>
    <xf numFmtId="0" fontId="2" fillId="4" borderId="11" xfId="0" applyFont="1" applyFill="1" applyBorder="1" applyAlignment="1" applyProtection="1">
      <protection locked="0"/>
    </xf>
    <xf numFmtId="2" fontId="2" fillId="4" borderId="12" xfId="0" applyNumberFormat="1" applyFont="1" applyFill="1" applyBorder="1" applyAlignment="1" applyProtection="1">
      <protection locked="0"/>
    </xf>
    <xf numFmtId="2" fontId="2" fillId="4" borderId="12" xfId="0" applyNumberFormat="1" applyFont="1" applyFill="1" applyBorder="1" applyAlignment="1" applyProtection="1">
      <protection locked="0"/>
    </xf>
    <xf numFmtId="0" fontId="2" fillId="5" borderId="5" xfId="0" applyFont="1" applyFill="1" applyBorder="1" applyAlignment="1"/>
    <xf numFmtId="2" fontId="2" fillId="4" borderId="12" xfId="0" applyNumberFormat="1" applyFont="1" applyFill="1" applyBorder="1" applyAlignment="1" applyProtection="1">
      <protection locked="0"/>
    </xf>
    <xf numFmtId="2" fontId="2" fillId="4" borderId="12" xfId="0" applyNumberFormat="1" applyFont="1" applyFill="1" applyBorder="1" applyAlignment="1" applyProtection="1">
      <protection locked="0"/>
    </xf>
    <xf numFmtId="0" fontId="1" fillId="0" borderId="19" xfId="0" applyFont="1" applyBorder="1" applyAlignment="1"/>
    <xf numFmtId="0" fontId="1" fillId="0" borderId="26" xfId="0" applyFont="1" applyBorder="1" applyAlignment="1"/>
    <xf numFmtId="0" fontId="1" fillId="0" borderId="20" xfId="0" applyFont="1" applyBorder="1" applyAlignment="1"/>
    <xf numFmtId="0" fontId="2" fillId="0" borderId="27" xfId="0" applyFont="1" applyBorder="1" applyAlignment="1"/>
    <xf numFmtId="0" fontId="2" fillId="5" borderId="27" xfId="0" applyFont="1" applyFill="1" applyBorder="1" applyAlignment="1"/>
    <xf numFmtId="0" fontId="7" fillId="3" borderId="12" xfId="0" applyFont="1" applyFill="1" applyBorder="1" applyAlignment="1"/>
    <xf numFmtId="0" fontId="3" fillId="3" borderId="12" xfId="0" applyFont="1" applyFill="1" applyBorder="1" applyAlignment="1"/>
    <xf numFmtId="165" fontId="2" fillId="0" borderId="12" xfId="2" applyNumberFormat="1" applyFont="1" applyBorder="1" applyAlignment="1" applyProtection="1"/>
    <xf numFmtId="0" fontId="1" fillId="0" borderId="0" xfId="0" applyFont="1" applyAlignment="1"/>
    <xf numFmtId="0" fontId="10" fillId="0" borderId="1" xfId="0" applyFont="1" applyBorder="1">
      <alignment vertical="center"/>
    </xf>
    <xf numFmtId="0" fontId="1" fillId="6" borderId="30" xfId="0" applyFont="1" applyFill="1" applyBorder="1" applyAlignment="1"/>
    <xf numFmtId="0" fontId="11" fillId="0" borderId="4" xfId="0" applyFont="1" applyBorder="1" applyAlignment="1">
      <alignment horizontal="left" vertical="center" indent="15"/>
    </xf>
    <xf numFmtId="0" fontId="1" fillId="0" borderId="31" xfId="0" applyFont="1" applyBorder="1" applyAlignment="1"/>
    <xf numFmtId="0" fontId="2" fillId="0" borderId="31" xfId="0" applyFont="1" applyBorder="1" applyAlignment="1"/>
    <xf numFmtId="0" fontId="8" fillId="0" borderId="31" xfId="0" applyFont="1" applyBorder="1" applyAlignment="1">
      <alignment wrapText="1"/>
    </xf>
    <xf numFmtId="0" fontId="11" fillId="0" borderId="4" xfId="0" applyFont="1" applyBorder="1" applyAlignment="1">
      <alignment horizontal="left" vertical="center" wrapText="1" indent="15"/>
    </xf>
    <xf numFmtId="0" fontId="10" fillId="0" borderId="4" xfId="0" applyFont="1" applyBorder="1">
      <alignment vertical="center"/>
    </xf>
    <xf numFmtId="0" fontId="11" fillId="0" borderId="28" xfId="0" applyFont="1" applyBorder="1" applyAlignment="1">
      <alignment horizontal="left" vertical="center" indent="15"/>
    </xf>
    <xf numFmtId="0" fontId="1" fillId="0" borderId="32" xfId="0" applyFont="1" applyBorder="1" applyAlignment="1"/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left" vertical="center" indent="4"/>
    </xf>
    <xf numFmtId="0" fontId="13" fillId="0" borderId="0" xfId="0" applyFont="1" applyAlignment="1">
      <alignment horizontal="left" vertical="center" indent="9"/>
    </xf>
    <xf numFmtId="0" fontId="12" fillId="0" borderId="0" xfId="0" applyFont="1" applyAlignment="1">
      <alignment horizontal="left" vertical="center" indent="4"/>
    </xf>
    <xf numFmtId="0" fontId="15" fillId="0" borderId="0" xfId="0" applyFont="1" applyAlignment="1">
      <alignment horizontal="left" vertical="center" indent="4"/>
    </xf>
    <xf numFmtId="0" fontId="12" fillId="0" borderId="0" xfId="0" applyFont="1" applyAlignment="1">
      <alignment horizontal="left" vertical="center" indent="10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2" fillId="0" borderId="0" xfId="0" applyNumberFormat="1" applyFont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4" fontId="4" fillId="4" borderId="0" xfId="0" applyNumberFormat="1" applyFont="1" applyFill="1" applyAlignment="1" applyProtection="1">
      <alignment horizontal="center" vertical="center"/>
      <protection locked="0"/>
    </xf>
    <xf numFmtId="14" fontId="2" fillId="4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center"/>
    </xf>
    <xf numFmtId="0" fontId="2" fillId="4" borderId="0" xfId="0" applyFont="1" applyFill="1" applyAlignment="1" applyProtection="1">
      <alignment horizontal="center" vertical="center"/>
      <protection locked="0"/>
    </xf>
    <xf numFmtId="1" fontId="2" fillId="4" borderId="0" xfId="0" applyNumberFormat="1" applyFont="1" applyFill="1" applyAlignment="1" applyProtection="1">
      <alignment horizontal="center" vertical="center"/>
      <protection locked="0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3" fillId="3" borderId="12" xfId="0" applyFont="1" applyFill="1" applyBorder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1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1.xml" /><Relationship Id="rId9" Type="http://www.wps.cn/officeDocument/2020/cellImage" Target="NUL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 /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1411724</xdr:colOff>
      <xdr:row>4</xdr:row>
      <xdr:rowOff>0</xdr:rowOff>
    </xdr:to>
    <xdr:pic>
      <xdr:nvPicPr>
        <xdr:cNvPr id="2" name="Picture 1" descr="C:\Users\Bruce\My Drive\SPECTRUM CREDIT ZAMBIA\Marketing\Spectrum Credit Ltd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52928" y="213846"/>
          <a:ext cx="1420159" cy="722218"/>
        </a:xfrm>
        <a:prstGeom prst="rect">
          <a:avLst/>
        </a:prstGeom>
        <a:pattFill prst="pct5">
          <a:fgClr>
            <a:srgbClr val="599BD5"/>
          </a:fgClr>
          <a:bgClr>
            <a:srgbClr val="FFFFFF"/>
          </a:bgClr>
        </a:pattFill>
        <a:ln w="9525" cap="flat" cmpd="sng">
          <a:noFill/>
          <a:prstDash val="solid"/>
          <a:miter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</xdr:pic>
    <xdr:clientData/>
  </xdr:twoCellAnchor>
  <xdr:twoCellAnchor>
    <xdr:from>
      <xdr:col>8</xdr:col>
      <xdr:colOff>940645</xdr:colOff>
      <xdr:row>20</xdr:row>
      <xdr:rowOff>0</xdr:rowOff>
    </xdr:from>
    <xdr:to>
      <xdr:col>14</xdr:col>
      <xdr:colOff>575063</xdr:colOff>
      <xdr:row>24</xdr:row>
      <xdr:rowOff>0</xdr:rowOff>
    </xdr:to>
    <xdr:pic>
      <xdr:nvPicPr>
        <xdr:cNvPr id="3" name="Picture 2" descr=" 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rcRect l="43703" t="44980" r="23348" b="35722"/>
        <a:stretch>
          <a:fillRect/>
        </a:stretch>
      </xdr:blipFill>
      <xdr:spPr>
        <a:xfrm>
          <a:off x="6289966" y="3626594"/>
          <a:ext cx="4216059" cy="1384682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bruce/Downloads/Spectrum%2520CS%2520Loan%2520Calc.xlsx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ators"/>
      <sheetName val="Rate Schedule"/>
    </sheetNames>
    <sheetDataSet>
      <sheetData sheetId="0">
        <row r="10">
          <cell r="L10">
            <v>2.5109100200000001E-2</v>
          </cell>
        </row>
        <row r="11">
          <cell r="L11">
            <v>2.6347314221811999E-2</v>
          </cell>
        </row>
        <row r="12">
          <cell r="L12">
            <v>2.7535178456616499E-2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M25"/>
  <sheetViews>
    <sheetView tabSelected="1" topLeftCell="A5" zoomScale="67" workbookViewId="0">
      <selection activeCell="O9" sqref="O9"/>
    </sheetView>
  </sheetViews>
  <sheetFormatPr defaultColWidth="9.01171875" defaultRowHeight="15" x14ac:dyDescent="0.2"/>
  <cols>
    <col min="2" max="2" width="20.71484375" customWidth="1"/>
    <col min="3" max="3" width="11.703125" customWidth="1"/>
    <col min="4" max="4" width="10.4921875" bestFit="1" customWidth="1"/>
    <col min="5" max="5" width="1.74609375" customWidth="1"/>
    <col min="6" max="6" width="12.77734375" customWidth="1"/>
    <col min="7" max="7" width="9.55078125" customWidth="1"/>
    <col min="8" max="8" width="1.4765625" customWidth="1"/>
    <col min="9" max="9" width="24.75" customWidth="1"/>
    <col min="10" max="10" width="15.46875" hidden="1" customWidth="1"/>
    <col min="11" max="11" width="16.140625" bestFit="1" customWidth="1"/>
    <col min="12" max="12" width="2.41796875" customWidth="1"/>
    <col min="13" max="13" width="21.38671875" bestFit="1" customWidth="1"/>
    <col min="14" max="14" width="9.81640625" hidden="1" customWidth="1"/>
    <col min="15" max="15" width="17.75390625" customWidth="1"/>
    <col min="16" max="16" width="3.765625" customWidth="1"/>
  </cols>
  <sheetData>
    <row r="1" spans="2:39" x14ac:dyDescent="0.2">
      <c r="M1" t="s">
        <v>96</v>
      </c>
      <c r="O1" s="1" t="s">
        <v>95</v>
      </c>
    </row>
    <row r="2" spans="2:39" x14ac:dyDescent="0.2">
      <c r="B2" s="2"/>
      <c r="C2" s="103" t="s">
        <v>93</v>
      </c>
      <c r="D2" s="103"/>
      <c r="E2" s="3"/>
      <c r="F2" s="103" t="s">
        <v>91</v>
      </c>
      <c r="G2" s="103"/>
      <c r="H2" s="4"/>
      <c r="I2" s="113" t="s">
        <v>94</v>
      </c>
      <c r="J2" s="113"/>
      <c r="K2" s="113"/>
      <c r="L2" s="3"/>
      <c r="M2" s="103" t="s">
        <v>92</v>
      </c>
      <c r="N2" s="103"/>
      <c r="O2" s="104"/>
    </row>
    <row r="3" spans="2:39" x14ac:dyDescent="0.2">
      <c r="B3" s="5"/>
      <c r="C3" s="105"/>
      <c r="D3" s="106"/>
      <c r="F3" s="109">
        <v>36</v>
      </c>
      <c r="G3" s="109"/>
      <c r="H3" s="6"/>
      <c r="I3" s="105"/>
      <c r="J3" s="108"/>
      <c r="K3" s="108"/>
      <c r="M3" s="101" t="str">
        <f>IF(C3&gt;1,C3+55*365-180,"")</f>
        <v/>
      </c>
      <c r="N3" s="101"/>
      <c r="O3" s="102"/>
    </row>
    <row r="4" spans="2:39" x14ac:dyDescent="0.2">
      <c r="B4" s="5"/>
      <c r="C4" s="106"/>
      <c r="D4" s="106"/>
      <c r="F4" s="109"/>
      <c r="G4" s="109"/>
      <c r="H4" s="6"/>
      <c r="I4" s="108"/>
      <c r="J4" s="108"/>
      <c r="K4" s="108"/>
      <c r="M4" s="101"/>
      <c r="N4" s="101"/>
      <c r="O4" s="102"/>
    </row>
    <row r="5" spans="2:39" x14ac:dyDescent="0.2">
      <c r="B5" s="5"/>
      <c r="C5" s="106"/>
      <c r="D5" s="106"/>
      <c r="F5" s="109"/>
      <c r="G5" s="109"/>
      <c r="H5" s="6"/>
      <c r="I5" s="108"/>
      <c r="J5" s="108"/>
      <c r="K5" s="108"/>
      <c r="M5" s="101"/>
      <c r="N5" s="101"/>
      <c r="O5" s="102"/>
    </row>
    <row r="6" spans="2:39" x14ac:dyDescent="0.2">
      <c r="B6" s="7" t="s">
        <v>0</v>
      </c>
      <c r="C6" s="8"/>
      <c r="D6" s="9"/>
      <c r="E6" s="10"/>
      <c r="F6" s="107" t="s">
        <v>1</v>
      </c>
      <c r="G6" s="107"/>
      <c r="H6" s="10"/>
      <c r="I6" s="11" t="s">
        <v>2</v>
      </c>
      <c r="J6" s="9"/>
      <c r="K6" s="9"/>
      <c r="L6" s="10"/>
      <c r="M6" s="11" t="s">
        <v>3</v>
      </c>
      <c r="N6" s="9"/>
      <c r="O6" s="12"/>
    </row>
    <row r="7" spans="2:39" x14ac:dyDescent="0.2">
      <c r="B7" s="13"/>
      <c r="C7" s="14"/>
      <c r="D7" s="15"/>
      <c r="E7" s="16"/>
      <c r="F7" s="98" t="s">
        <v>4</v>
      </c>
      <c r="G7" s="98"/>
      <c r="H7" s="16"/>
      <c r="I7" s="17"/>
      <c r="J7" s="17"/>
      <c r="K7" s="17"/>
      <c r="L7" s="16"/>
      <c r="M7" s="17"/>
      <c r="N7" s="17"/>
      <c r="O7" s="18"/>
    </row>
    <row r="8" spans="2:39" x14ac:dyDescent="0.2">
      <c r="B8" s="13" t="s">
        <v>5</v>
      </c>
      <c r="C8" s="14"/>
      <c r="D8" s="15">
        <v>5318.43</v>
      </c>
      <c r="E8" s="19"/>
      <c r="F8" s="20" t="s">
        <v>6</v>
      </c>
      <c r="G8" s="20" t="s">
        <v>7</v>
      </c>
      <c r="H8" s="16"/>
      <c r="I8" s="17" t="s">
        <v>8</v>
      </c>
      <c r="J8" s="17"/>
      <c r="K8" s="21"/>
      <c r="L8" s="16"/>
      <c r="M8" s="17" t="s">
        <v>9</v>
      </c>
      <c r="N8" s="17"/>
      <c r="O8" s="18">
        <v>30000</v>
      </c>
      <c r="AG8" s="22"/>
      <c r="AH8" s="23">
        <v>6</v>
      </c>
      <c r="AI8" s="23">
        <v>12</v>
      </c>
      <c r="AJ8" s="23">
        <v>24</v>
      </c>
      <c r="AK8" s="23">
        <v>36</v>
      </c>
      <c r="AL8" s="23">
        <v>48</v>
      </c>
      <c r="AM8" s="24">
        <v>60</v>
      </c>
    </row>
    <row r="9" spans="2:39" x14ac:dyDescent="0.2">
      <c r="B9" s="13" t="s">
        <v>10</v>
      </c>
      <c r="C9" s="14"/>
      <c r="D9" s="25">
        <v>6595.83</v>
      </c>
      <c r="E9" s="19"/>
      <c r="F9" s="26"/>
      <c r="G9" s="27"/>
      <c r="H9" s="16"/>
      <c r="I9" s="17"/>
      <c r="J9" s="17"/>
      <c r="K9" s="17"/>
      <c r="L9" s="16"/>
      <c r="M9" s="17"/>
      <c r="N9" s="17"/>
      <c r="O9" s="28"/>
      <c r="AG9" s="29">
        <v>6</v>
      </c>
      <c r="AH9" s="30">
        <v>1.1499999999999999</v>
      </c>
      <c r="AI9" s="30"/>
      <c r="AJ9" s="30"/>
      <c r="AK9" s="30"/>
      <c r="AL9" s="31"/>
      <c r="AM9" s="32"/>
    </row>
    <row r="10" spans="2:39" x14ac:dyDescent="0.2">
      <c r="B10" s="33" t="s">
        <v>11</v>
      </c>
      <c r="C10" s="26"/>
      <c r="D10" s="26"/>
      <c r="E10" s="19"/>
      <c r="F10" s="26"/>
      <c r="G10" s="26">
        <v>1033.75</v>
      </c>
      <c r="H10" s="16"/>
      <c r="I10" s="17"/>
      <c r="J10" s="17"/>
      <c r="K10" s="17"/>
      <c r="L10" s="16"/>
      <c r="M10" s="17"/>
      <c r="N10" s="17"/>
      <c r="O10" s="28"/>
      <c r="AG10" s="29">
        <v>12</v>
      </c>
      <c r="AH10" s="30">
        <v>0.64065869227592354</v>
      </c>
      <c r="AI10" s="30">
        <v>1.1470185128366834</v>
      </c>
      <c r="AJ10" s="30"/>
      <c r="AK10" s="30"/>
      <c r="AL10" s="31"/>
      <c r="AM10" s="32"/>
    </row>
    <row r="11" spans="2:39" ht="14.25" customHeight="1" x14ac:dyDescent="0.2">
      <c r="B11" s="110" t="s">
        <v>12</v>
      </c>
      <c r="C11" s="34" t="s">
        <v>97</v>
      </c>
      <c r="D11" s="26"/>
      <c r="E11" s="19"/>
      <c r="F11" s="26"/>
      <c r="G11" s="26">
        <v>446.68</v>
      </c>
      <c r="H11" s="16"/>
      <c r="I11" s="17"/>
      <c r="J11" s="17"/>
      <c r="K11" s="17"/>
      <c r="L11" s="16"/>
      <c r="M11" s="17"/>
      <c r="N11" s="17"/>
      <c r="O11" s="28"/>
      <c r="AG11" s="29">
        <v>24</v>
      </c>
      <c r="AH11" s="30">
        <v>0.3926855716724208</v>
      </c>
      <c r="AI11" s="30">
        <v>0.70305394410872024</v>
      </c>
      <c r="AJ11" s="30">
        <v>1.1499999999999999</v>
      </c>
      <c r="AK11" s="30"/>
      <c r="AL11" s="31"/>
      <c r="AM11" s="32"/>
    </row>
    <row r="12" spans="2:39" x14ac:dyDescent="0.2">
      <c r="B12" s="111"/>
      <c r="C12" s="34"/>
      <c r="D12" s="26"/>
      <c r="E12" s="19"/>
      <c r="F12" s="26"/>
      <c r="G12" s="26"/>
      <c r="H12" s="16"/>
      <c r="I12" s="35" t="s">
        <v>16</v>
      </c>
      <c r="J12" s="35" t="s">
        <v>17</v>
      </c>
      <c r="K12" s="35" t="s">
        <v>89</v>
      </c>
      <c r="L12" s="16"/>
      <c r="M12" s="35" t="s">
        <v>16</v>
      </c>
      <c r="N12" s="35" t="s">
        <v>17</v>
      </c>
      <c r="O12" s="36" t="s">
        <v>18</v>
      </c>
      <c r="AG12" s="29">
        <v>36</v>
      </c>
      <c r="AH12" s="30">
        <v>0.31564180634807271</v>
      </c>
      <c r="AI12" s="30">
        <v>0.56511680817173982</v>
      </c>
      <c r="AJ12" s="30">
        <v>0.91807529595231319</v>
      </c>
      <c r="AK12" s="30">
        <v>1.1499999999999999</v>
      </c>
      <c r="AL12" s="31"/>
      <c r="AM12" s="32"/>
    </row>
    <row r="13" spans="2:39" x14ac:dyDescent="0.2">
      <c r="B13" s="112"/>
      <c r="C13" s="34"/>
      <c r="D13" s="26"/>
      <c r="E13" s="19"/>
      <c r="F13" s="20" t="s">
        <v>13</v>
      </c>
      <c r="G13" s="20"/>
      <c r="H13" s="16"/>
      <c r="I13" s="37">
        <v>6</v>
      </c>
      <c r="J13" s="38">
        <v>2.4095235841287355E-2</v>
      </c>
      <c r="K13" s="39">
        <f>(($D$25/(1/I13+J13+2.94%/I13+0.55%))+$K$8*0.15)/(0.15+1)</f>
        <v>10720.752436890809</v>
      </c>
      <c r="L13" s="16"/>
      <c r="M13" s="37">
        <v>6</v>
      </c>
      <c r="N13" s="38">
        <v>2.4095235841287355E-2</v>
      </c>
      <c r="O13" s="40">
        <f>(($O$8-$K$8)*0.15+$O$8)*(1/M13+N13+2.94%/M13+0.55%)</f>
        <v>6940.0856365244135</v>
      </c>
      <c r="AG13" s="29">
        <v>48</v>
      </c>
      <c r="AH13" s="30">
        <v>0.28090353300220422</v>
      </c>
      <c r="AI13" s="30">
        <v>0.50292231504757356</v>
      </c>
      <c r="AJ13" s="30">
        <v>0.81703560494347582</v>
      </c>
      <c r="AK13" s="30">
        <v>1.0132575769073087</v>
      </c>
      <c r="AL13" s="31">
        <v>1.1499999999999999</v>
      </c>
      <c r="AM13" s="32"/>
    </row>
    <row r="14" spans="2:39" x14ac:dyDescent="0.2">
      <c r="B14" s="13"/>
      <c r="C14" s="14"/>
      <c r="D14" s="17"/>
      <c r="E14" s="16"/>
      <c r="F14" s="16"/>
      <c r="G14" s="41">
        <f>D8-G13</f>
        <v>5318.43</v>
      </c>
      <c r="H14" s="16"/>
      <c r="I14" s="37">
        <v>12</v>
      </c>
      <c r="J14" s="38">
        <v>2.3218839352723269E-2</v>
      </c>
      <c r="K14" s="39">
        <f>(($D$25/(1/I14+J14+3.28%/I14+0.55%))+$K$8*0.15)/(0.15+1)</f>
        <v>18788.146964804408</v>
      </c>
      <c r="L14" s="16"/>
      <c r="M14" s="37">
        <v>12</v>
      </c>
      <c r="N14" s="38">
        <v>2.3218839352723269E-2</v>
      </c>
      <c r="O14" s="40">
        <f>(($O$8-$K$8)*0.15+$O$8)*(1/M14+N14+3.28%/M14+0.55%)</f>
        <v>3960.0999576689533</v>
      </c>
      <c r="AG14" s="42">
        <v>60</v>
      </c>
      <c r="AH14" s="43">
        <v>0.26267567284687071</v>
      </c>
      <c r="AI14" s="43">
        <v>0.47028763249407274</v>
      </c>
      <c r="AJ14" s="43">
        <v>0.76401807757502804</v>
      </c>
      <c r="AK14" s="43">
        <v>0.9475071848926464</v>
      </c>
      <c r="AL14" s="44">
        <v>1.0620982460134651</v>
      </c>
      <c r="AM14" s="45">
        <v>1.1499999999999999</v>
      </c>
    </row>
    <row r="15" spans="2:39" x14ac:dyDescent="0.2">
      <c r="B15" s="99" t="s">
        <v>14</v>
      </c>
      <c r="C15" s="100"/>
      <c r="D15" s="17">
        <f>D8-D9*40%-D10-D11-D12-D13</f>
        <v>2680.098</v>
      </c>
      <c r="E15" s="16"/>
      <c r="F15" s="46" t="s">
        <v>15</v>
      </c>
      <c r="G15" s="47">
        <v>924.02</v>
      </c>
      <c r="H15" s="16"/>
      <c r="I15" s="37">
        <v>24</v>
      </c>
      <c r="J15" s="48">
        <v>2.3920164673202366E-2</v>
      </c>
      <c r="K15" s="39">
        <f>(($D$25/(1/I15+J15+4.04%/I15+0.55%))+$K$8*0.15)/(0.15+1)</f>
        <v>29635.867476824744</v>
      </c>
      <c r="L15" s="16"/>
      <c r="M15" s="37">
        <v>24</v>
      </c>
      <c r="N15" s="48">
        <v>2.3920164673202366E-2</v>
      </c>
      <c r="O15" s="40">
        <f>(($O$8-$K$8)*0.15+$O$8)*(1/M15+N15+4.04%/M15+0.55%)</f>
        <v>2510.5706812254816</v>
      </c>
    </row>
    <row r="16" spans="2:39" x14ac:dyDescent="0.2">
      <c r="B16" s="13"/>
      <c r="C16" s="14"/>
      <c r="D16" s="17"/>
      <c r="E16" s="16"/>
      <c r="F16" s="16"/>
      <c r="G16" s="16"/>
      <c r="H16" s="16"/>
      <c r="I16" s="37">
        <v>36</v>
      </c>
      <c r="J16" s="38">
        <v>2.5109100200000001E-2</v>
      </c>
      <c r="K16" s="39">
        <f>(($D$25/(1/I16+J16+4.882%/I16+0.55%))+$K$8*0.15)/(0.15+1)</f>
        <v>36098.075931772037</v>
      </c>
      <c r="L16" s="16"/>
      <c r="M16" s="37">
        <v>36</v>
      </c>
      <c r="N16" s="38">
        <v>2.5109100200000001E-2</v>
      </c>
      <c r="O16" s="40">
        <f>(($O$8-$K$8)*0.15+$O$8)*(1/M16+N16+4.882%/M16+0.55%)</f>
        <v>2061.1331235666667</v>
      </c>
    </row>
    <row r="17" spans="2:15" x14ac:dyDescent="0.2">
      <c r="B17" s="49" t="s">
        <v>19</v>
      </c>
      <c r="C17" s="50"/>
      <c r="D17" s="17"/>
      <c r="E17" s="16"/>
      <c r="F17" s="97" t="s">
        <v>20</v>
      </c>
      <c r="G17" s="97"/>
      <c r="H17" s="16"/>
      <c r="I17" s="37">
        <v>48</v>
      </c>
      <c r="J17" s="38">
        <v>2.6347314221811999E-2</v>
      </c>
      <c r="K17" s="39">
        <f>(($D$25/(1/I17+J17+5.808%/I17+0.55%))+$K$8*0.15)/(0.15+1)</f>
        <v>40018.204537529862</v>
      </c>
      <c r="L17" s="16"/>
      <c r="M17" s="37">
        <v>48</v>
      </c>
      <c r="N17" s="38">
        <v>2.6347314221811999E-2</v>
      </c>
      <c r="O17" s="40">
        <f>(($O$8-$K$8)*0.15+$O$8)*(1/M17+N17+5.808%/M17+0.55%)</f>
        <v>1859.2273406525139</v>
      </c>
    </row>
    <row r="18" spans="2:15" x14ac:dyDescent="0.2">
      <c r="B18" s="13" t="s">
        <v>21</v>
      </c>
      <c r="C18" s="51"/>
      <c r="D18" s="52"/>
      <c r="E18" s="19"/>
      <c r="F18" s="96">
        <f>D8-G13-G15+D18+D19+D20+D21+D22+D23-D13-D12-D11</f>
        <v>4394.41</v>
      </c>
      <c r="G18" s="96"/>
      <c r="H18" s="16"/>
      <c r="I18" s="37">
        <v>60</v>
      </c>
      <c r="J18" s="38">
        <v>2.7535178456616499E-2</v>
      </c>
      <c r="K18" s="39">
        <f>(($D$25/(1/I18+J18+6.8%/I18+0.55%))+$K$8*0.15)/(0.15+1)</f>
        <v>42423.515014552766</v>
      </c>
      <c r="L18" s="16"/>
      <c r="M18" s="37">
        <v>60</v>
      </c>
      <c r="N18" s="38">
        <v>2.7535178456616499E-2</v>
      </c>
      <c r="O18" s="40">
        <f>(($O$8-$K$8)*0.15+$O$8)*(1/M18+N18+6.8%/M18+0.55%)</f>
        <v>1753.813656753269</v>
      </c>
    </row>
    <row r="19" spans="2:15" x14ac:dyDescent="0.2">
      <c r="B19" s="13" t="s">
        <v>22</v>
      </c>
      <c r="C19" s="51"/>
      <c r="D19" s="53"/>
      <c r="E19" s="19"/>
      <c r="F19" s="96"/>
      <c r="G19" s="96"/>
      <c r="H19" s="16"/>
      <c r="I19" s="16"/>
      <c r="J19" s="16"/>
      <c r="K19" s="16"/>
      <c r="L19" s="16"/>
      <c r="M19" s="16"/>
      <c r="N19" s="16"/>
      <c r="O19" s="54"/>
    </row>
    <row r="20" spans="2:15" x14ac:dyDescent="0.2">
      <c r="B20" s="13" t="s">
        <v>23</v>
      </c>
      <c r="C20" s="51"/>
      <c r="D20" s="55"/>
      <c r="E20" s="19"/>
      <c r="F20" s="96"/>
      <c r="G20" s="96"/>
      <c r="H20" s="16"/>
      <c r="I20" s="93" t="s">
        <v>90</v>
      </c>
      <c r="J20" s="94"/>
      <c r="K20" s="94"/>
      <c r="L20" s="94"/>
      <c r="M20" s="94"/>
      <c r="N20" s="94"/>
      <c r="O20" s="95"/>
    </row>
    <row r="21" spans="2:15" x14ac:dyDescent="0.2">
      <c r="B21" s="13" t="s">
        <v>24</v>
      </c>
      <c r="C21" s="51"/>
      <c r="D21" s="56"/>
      <c r="E21" s="19"/>
      <c r="F21" s="19"/>
      <c r="G21" s="19"/>
      <c r="H21" s="16"/>
      <c r="I21" s="84" t="s">
        <v>88</v>
      </c>
      <c r="J21" s="85"/>
      <c r="K21" s="85"/>
      <c r="L21" s="85"/>
      <c r="M21" s="85"/>
      <c r="N21" s="85"/>
      <c r="O21" s="86"/>
    </row>
    <row r="22" spans="2:15" x14ac:dyDescent="0.2">
      <c r="B22" s="13" t="s">
        <v>25</v>
      </c>
      <c r="C22" s="51"/>
      <c r="D22" s="26"/>
      <c r="E22" s="19"/>
      <c r="F22" s="19"/>
      <c r="G22" s="19"/>
      <c r="H22" s="16"/>
      <c r="I22" s="87"/>
      <c r="J22" s="88"/>
      <c r="K22" s="88"/>
      <c r="L22" s="88"/>
      <c r="M22" s="88"/>
      <c r="N22" s="88"/>
      <c r="O22" s="89"/>
    </row>
    <row r="23" spans="2:15" x14ac:dyDescent="0.2">
      <c r="B23" s="13" t="s">
        <v>26</v>
      </c>
      <c r="C23" s="51"/>
      <c r="D23" s="26"/>
      <c r="E23" s="19"/>
      <c r="F23" s="19"/>
      <c r="G23" s="19"/>
      <c r="H23" s="16"/>
      <c r="I23" s="87"/>
      <c r="J23" s="88"/>
      <c r="K23" s="88"/>
      <c r="L23" s="88"/>
      <c r="M23" s="88"/>
      <c r="N23" s="88"/>
      <c r="O23" s="89"/>
    </row>
    <row r="24" spans="2:15" x14ac:dyDescent="0.2">
      <c r="B24" s="13"/>
      <c r="C24" s="14"/>
      <c r="D24" s="17"/>
      <c r="E24" s="16"/>
      <c r="F24" s="16"/>
      <c r="G24" s="16"/>
      <c r="H24" s="16"/>
      <c r="I24" s="87"/>
      <c r="J24" s="88"/>
      <c r="K24" s="88"/>
      <c r="L24" s="88"/>
      <c r="M24" s="88"/>
      <c r="N24" s="88"/>
      <c r="O24" s="89"/>
    </row>
    <row r="25" spans="2:15" ht="57" customHeight="1" x14ac:dyDescent="0.2">
      <c r="B25" s="57" t="s">
        <v>27</v>
      </c>
      <c r="C25" s="58"/>
      <c r="D25" s="59">
        <f>D15+D18+D19+D20+D21+D22+D23-200</f>
        <v>2480.098</v>
      </c>
      <c r="E25" s="60"/>
      <c r="F25" s="61"/>
      <c r="G25" s="61"/>
      <c r="H25" s="61"/>
      <c r="I25" s="90"/>
      <c r="J25" s="91"/>
      <c r="K25" s="91"/>
      <c r="L25" s="91"/>
      <c r="M25" s="91"/>
      <c r="N25" s="91"/>
      <c r="O25" s="92"/>
    </row>
  </sheetData>
  <sheetProtection selectLockedCells="1"/>
  <mergeCells count="16">
    <mergeCell ref="B15:C15"/>
    <mergeCell ref="M3:O5"/>
    <mergeCell ref="F2:G2"/>
    <mergeCell ref="M2:O2"/>
    <mergeCell ref="C3:D5"/>
    <mergeCell ref="F6:G6"/>
    <mergeCell ref="I3:K5"/>
    <mergeCell ref="F3:G5"/>
    <mergeCell ref="C2:D2"/>
    <mergeCell ref="B11:B13"/>
    <mergeCell ref="I2:K2"/>
    <mergeCell ref="I21:O25"/>
    <mergeCell ref="I20:O20"/>
    <mergeCell ref="F18:G20"/>
    <mergeCell ref="F17:G17"/>
    <mergeCell ref="F7:G7"/>
  </mergeCells>
  <conditionalFormatting sqref="F18:G20">
    <cfRule type="cellIs" dxfId="9" priority="20" operator="lessThan">
      <formula>$D$9*20%</formula>
    </cfRule>
    <cfRule type="cellIs" dxfId="8" priority="27" operator="lessThan">
      <formula>1000</formula>
    </cfRule>
    <cfRule type="cellIs" dxfId="7" priority="29" operator="lessThan">
      <formula>0</formula>
    </cfRule>
  </conditionalFormatting>
  <conditionalFormatting sqref="M3:O5">
    <cfRule type="expression" dxfId="6" priority="1">
      <formula>$I$3&gt;$M$3</formula>
    </cfRule>
    <cfRule type="expression" priority="2">
      <formula>$I$3&gt;$M$3</formula>
    </cfRule>
    <cfRule type="expression" priority="5">
      <formula>$Q$3="FALSE"</formula>
    </cfRule>
  </conditionalFormatting>
  <conditionalFormatting sqref="O13:O18">
    <cfRule type="cellIs" dxfId="5" priority="17" operator="greaterThan">
      <formula>$D$25</formula>
    </cfRule>
    <cfRule type="cellIs" dxfId="4" priority="21" operator="greaterThan">
      <formula>$G$14</formula>
    </cfRule>
  </conditionalFormatting>
  <conditionalFormatting sqref="Q3">
    <cfRule type="containsText" dxfId="3" priority="3" operator="containsText" text="&quot;FALSE&quot;">
      <formula>NOT(ISERROR(SEARCH("""FALSE""",Q3)))</formula>
    </cfRule>
    <cfRule type="cellIs" dxfId="2" priority="4" operator="equal">
      <formula>"""FALSE"""</formula>
    </cfRule>
  </conditionalFormatting>
  <conditionalFormatting sqref="AL9:AL14">
    <cfRule type="cellIs" dxfId="1" priority="11" operator="greaterThan">
      <formula>$D$25</formula>
    </cfRule>
    <cfRule type="cellIs" dxfId="0" priority="12" operator="greaterThan">
      <formula>$G$14</formula>
    </cfRule>
  </conditionalFormatting>
  <dataValidations count="1">
    <dataValidation type="list" allowBlank="1" showInputMessage="1" showErrorMessage="1" sqref="H3:H5 F3" xr:uid="{00000000-0002-0000-0000-000000000000}">
      <formula1>$I$13:$I$18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F27"/>
  <sheetViews>
    <sheetView zoomScale="131" workbookViewId="0">
      <selection activeCell="E17" sqref="E17"/>
    </sheetView>
  </sheetViews>
  <sheetFormatPr defaultColWidth="9.01171875" defaultRowHeight="15" x14ac:dyDescent="0.2"/>
  <cols>
    <col min="3" max="3" width="13.5859375" bestFit="1" customWidth="1"/>
    <col min="4" max="6" width="11.43359375" bestFit="1" customWidth="1"/>
  </cols>
  <sheetData>
    <row r="4" spans="3:6" x14ac:dyDescent="0.2">
      <c r="C4" s="62"/>
      <c r="D4" s="114" t="s">
        <v>28</v>
      </c>
      <c r="E4" s="114"/>
      <c r="F4" s="114"/>
    </row>
    <row r="5" spans="3:6" x14ac:dyDescent="0.2">
      <c r="C5" s="63" t="s">
        <v>29</v>
      </c>
      <c r="D5" s="63" t="s">
        <v>30</v>
      </c>
      <c r="E5" s="63" t="s">
        <v>31</v>
      </c>
      <c r="F5" s="63" t="s">
        <v>32</v>
      </c>
    </row>
    <row r="6" spans="3:6" x14ac:dyDescent="0.2">
      <c r="C6" s="64">
        <v>2000</v>
      </c>
      <c r="D6" s="64">
        <f>C6*1.15*(1/36+[1]Calculators!$L$10+4.882%/36+0.55%)</f>
        <v>137.40887490444445</v>
      </c>
      <c r="E6" s="64">
        <f>C6*1.15*(1/48+[1]Calculators!$L$11+5.808%/48+0.55%)</f>
        <v>123.94848937683426</v>
      </c>
      <c r="F6" s="64">
        <f>C6*1.15*(1/60+[1]Calculators!$L$12+6.8%/60+0.55%)</f>
        <v>116.92091045021795</v>
      </c>
    </row>
    <row r="7" spans="3:6" x14ac:dyDescent="0.2">
      <c r="C7" s="64">
        <v>3000</v>
      </c>
      <c r="D7" s="64">
        <f>C7*1.15*(1/36+[1]Calculators!$L$10+4.882%/36+0.55%)</f>
        <v>206.11331235666663</v>
      </c>
      <c r="E7" s="64">
        <f>C7*1.15*(1/48+[1]Calculators!$L$11+5.808%/48+0.55%)</f>
        <v>185.92273406525138</v>
      </c>
      <c r="F7" s="64">
        <f>C7*1.15*(1/60+[1]Calculators!$L$12+6.8%/60+0.55%)</f>
        <v>175.38136567532689</v>
      </c>
    </row>
    <row r="8" spans="3:6" x14ac:dyDescent="0.2">
      <c r="C8" s="64">
        <v>4000</v>
      </c>
      <c r="D8" s="64">
        <f>C8*1.15*(1/36+[1]Calculators!$L$10+4.882%/36+0.55%)</f>
        <v>274.81774980888889</v>
      </c>
      <c r="E8" s="64">
        <f>C8*1.15*(1/48+[1]Calculators!$L$11+5.808%/48+0.55%)</f>
        <v>247.89697875366852</v>
      </c>
      <c r="F8" s="64">
        <f>C8*1.15*(1/60+[1]Calculators!$L$12+6.8%/60+0.55%)</f>
        <v>233.84182090043589</v>
      </c>
    </row>
    <row r="9" spans="3:6" x14ac:dyDescent="0.2">
      <c r="C9" s="64">
        <v>5000</v>
      </c>
      <c r="D9" s="64">
        <f>C9*1.15*(1/36+[1]Calculators!$L$10+4.882%/36+0.55%)</f>
        <v>343.52218726111107</v>
      </c>
      <c r="E9" s="64">
        <f>C9*1.15*(1/48+[1]Calculators!$L$11+5.808%/48+0.55%)</f>
        <v>309.87122344208564</v>
      </c>
      <c r="F9" s="64">
        <f>C9*1.15*(1/60+[1]Calculators!$L$12+6.8%/60+0.55%)</f>
        <v>292.30227612554484</v>
      </c>
    </row>
    <row r="10" spans="3:6" x14ac:dyDescent="0.2">
      <c r="C10" s="64">
        <v>6000</v>
      </c>
      <c r="D10" s="64">
        <f>C10*1.15*(1/36+[1]Calculators!$L$10+4.882%/36+0.55%)</f>
        <v>412.22662471333325</v>
      </c>
      <c r="E10" s="64">
        <f>C10*1.15*(1/48+[1]Calculators!$L$11+5.808%/48+0.55%)</f>
        <v>371.84546813050275</v>
      </c>
      <c r="F10" s="64">
        <f>C10*1.15*(1/60+[1]Calculators!$L$12+6.8%/60+0.55%)</f>
        <v>350.76273135065378</v>
      </c>
    </row>
    <row r="11" spans="3:6" x14ac:dyDescent="0.2">
      <c r="C11" s="64">
        <v>7000</v>
      </c>
      <c r="D11" s="64">
        <f>C11*1.15*(1/36+[1]Calculators!$L$10+4.882%/36+0.55%)</f>
        <v>480.93106216555549</v>
      </c>
      <c r="E11" s="64">
        <f>C11*1.15*(1/48+[1]Calculators!$L$11+5.808%/48+0.55%)</f>
        <v>433.81971281891987</v>
      </c>
      <c r="F11" s="64">
        <f>C11*1.15*(1/60+[1]Calculators!$L$12+6.8%/60+0.55%)</f>
        <v>409.22318657576272</v>
      </c>
    </row>
    <row r="12" spans="3:6" x14ac:dyDescent="0.2">
      <c r="C12" s="64">
        <v>8000</v>
      </c>
      <c r="D12" s="64">
        <f>C12*1.15*(1/36+[1]Calculators!$L$10+4.882%/36+0.55%)</f>
        <v>549.63549961777778</v>
      </c>
      <c r="E12" s="64">
        <f>C12*1.15*(1/48+[1]Calculators!$L$11+5.808%/48+0.55%)</f>
        <v>495.79395750733704</v>
      </c>
      <c r="F12" s="64">
        <f>C12*1.15*(1/60+[1]Calculators!$L$12+6.8%/60+0.55%)</f>
        <v>467.68364180087178</v>
      </c>
    </row>
    <row r="13" spans="3:6" x14ac:dyDescent="0.2">
      <c r="C13" s="64">
        <v>9000</v>
      </c>
      <c r="D13" s="64">
        <f>C13*1.15*(1/36+[1]Calculators!$L$10+4.882%/36+0.55%)</f>
        <v>618.33993707000002</v>
      </c>
      <c r="E13" s="64">
        <f>C13*1.15*(1/48+[1]Calculators!$L$11+5.808%/48+0.55%)</f>
        <v>557.76820219575416</v>
      </c>
      <c r="F13" s="64">
        <f>C13*1.15*(1/60+[1]Calculators!$L$12+6.8%/60+0.55%)</f>
        <v>526.14409702598073</v>
      </c>
    </row>
    <row r="14" spans="3:6" x14ac:dyDescent="0.2">
      <c r="C14" s="64">
        <v>10000</v>
      </c>
      <c r="D14" s="64">
        <f>C14*1.15*(1/36+[1]Calculators!$L$10+4.882%/36+0.55%)</f>
        <v>687.04437452222214</v>
      </c>
      <c r="E14" s="64">
        <f>C14*1.15*(1/48+[1]Calculators!$L$11+5.808%/48+0.55%)</f>
        <v>619.74244688417127</v>
      </c>
      <c r="F14" s="64">
        <f>C14*1.15*(1/60+[1]Calculators!$L$12+6.8%/60+0.55%)</f>
        <v>584.60455225108967</v>
      </c>
    </row>
    <row r="15" spans="3:6" x14ac:dyDescent="0.2">
      <c r="C15" s="64">
        <v>15000</v>
      </c>
      <c r="D15" s="64">
        <f>C15*1.15*(1/36+[1]Calculators!$L$10+4.882%/36+0.55%)</f>
        <v>1030.5665617833333</v>
      </c>
      <c r="E15" s="64">
        <f>C15*1.15*(1/48+[1]Calculators!$L$11+5.808%/48+0.55%)</f>
        <v>929.61367032625697</v>
      </c>
      <c r="F15" s="64">
        <f>C15*1.15*(1/60+[1]Calculators!$L$12+6.8%/60+0.55%)</f>
        <v>876.90682837663451</v>
      </c>
    </row>
    <row r="16" spans="3:6" x14ac:dyDescent="0.2">
      <c r="C16" s="64">
        <v>20000</v>
      </c>
      <c r="D16" s="64">
        <f>C16*1.15*(1/36+[1]Calculators!$L$10+4.882%/36+0.55%)</f>
        <v>1374.0887490444443</v>
      </c>
      <c r="E16" s="64">
        <f>C16*1.15*(1/48+[1]Calculators!$L$11+5.808%/48+0.55%)</f>
        <v>1239.4848937683425</v>
      </c>
      <c r="F16" s="64">
        <f>C16*1.15*(1/60+[1]Calculators!$L$12+6.8%/60+0.55%)</f>
        <v>1169.2091045021793</v>
      </c>
    </row>
    <row r="17" spans="3:6" x14ac:dyDescent="0.2">
      <c r="C17" s="64">
        <v>25000</v>
      </c>
      <c r="D17" s="64">
        <f>C17*1.15*(1/36+[1]Calculators!$L$10+4.882%/36+0.55%)</f>
        <v>1717.6109363055552</v>
      </c>
      <c r="E17" s="64">
        <f>C17*1.15*(1/48+[1]Calculators!$L$11+5.808%/48+0.55%)</f>
        <v>1549.356117210428</v>
      </c>
      <c r="F17" s="64">
        <f>C17*1.15*(1/60+[1]Calculators!$L$12+6.8%/60+0.55%)</f>
        <v>1461.5113806277241</v>
      </c>
    </row>
    <row r="18" spans="3:6" x14ac:dyDescent="0.2">
      <c r="C18" s="64">
        <v>30000</v>
      </c>
      <c r="D18" s="64">
        <f>C18*1.15*(1/36+[1]Calculators!$L$10+4.882%/36+0.55%)</f>
        <v>2061.1331235666667</v>
      </c>
      <c r="E18" s="64">
        <f>C18*1.15*(1/48+[1]Calculators!$L$11+5.808%/48+0.55%)</f>
        <v>1859.2273406525139</v>
      </c>
      <c r="F18" s="64">
        <f>C18*1.15*(1/60+[1]Calculators!$L$12+6.8%/60+0.55%)</f>
        <v>1753.813656753269</v>
      </c>
    </row>
    <row r="19" spans="3:6" x14ac:dyDescent="0.2">
      <c r="C19" s="64">
        <v>35000</v>
      </c>
      <c r="D19" s="64">
        <f>C19*1.15*(1/36+[1]Calculators!$L$10+4.882%/36+0.55%)</f>
        <v>2404.6553108277776</v>
      </c>
      <c r="E19" s="64">
        <f>C19*1.15*(1/48+[1]Calculators!$L$11+5.808%/48+0.55%)</f>
        <v>2169.0985640945996</v>
      </c>
      <c r="F19" s="64">
        <f>C19*1.15*(1/60+[1]Calculators!$L$12+6.8%/60+0.55%)</f>
        <v>2046.115932878814</v>
      </c>
    </row>
    <row r="20" spans="3:6" x14ac:dyDescent="0.2">
      <c r="C20" s="64">
        <v>40000</v>
      </c>
      <c r="D20" s="64">
        <f>C20*1.15*(1/36+[1]Calculators!$L$10+4.882%/36+0.55%)</f>
        <v>2748.1774980888886</v>
      </c>
      <c r="E20" s="64">
        <f>C20*1.15*(1/48+[1]Calculators!$L$11+5.808%/48+0.55%)</f>
        <v>2478.9697875366851</v>
      </c>
      <c r="F20" s="64">
        <f>C20*1.15*(1/60+[1]Calculators!$L$12+6.8%/60+0.55%)</f>
        <v>2338.4182090043587</v>
      </c>
    </row>
    <row r="21" spans="3:6" x14ac:dyDescent="0.2">
      <c r="C21" s="64">
        <v>45000</v>
      </c>
      <c r="D21" s="64">
        <f>C21*1.15*(1/36+[1]Calculators!$L$10+4.882%/36+0.55%)</f>
        <v>3091.6996853499995</v>
      </c>
      <c r="E21" s="64">
        <f>C21*1.15*(1/48+[1]Calculators!$L$11+5.808%/48+0.55%)</f>
        <v>2788.8410109787706</v>
      </c>
      <c r="F21" s="64">
        <f>C21*1.15*(1/60+[1]Calculators!$L$12+6.8%/60+0.55%)</f>
        <v>2630.7204851299034</v>
      </c>
    </row>
    <row r="22" spans="3:6" x14ac:dyDescent="0.2">
      <c r="C22" s="64">
        <v>50000</v>
      </c>
      <c r="D22" s="64">
        <f>C22*1.15*(1/36+[1]Calculators!$L$10+4.882%/36+0.55%)</f>
        <v>3435.2218726111105</v>
      </c>
      <c r="E22" s="64">
        <f>C22*1.15*(1/48+[1]Calculators!$L$11+5.808%/48+0.55%)</f>
        <v>3098.712234420856</v>
      </c>
      <c r="F22" s="64">
        <f>C22*1.15*(1/60+[1]Calculators!$L$12+6.8%/60+0.55%)</f>
        <v>2923.0227612554481</v>
      </c>
    </row>
    <row r="23" spans="3:6" x14ac:dyDescent="0.2">
      <c r="C23" s="64">
        <v>60000</v>
      </c>
      <c r="D23" s="64">
        <f>C23*1.15*(1/36+[1]Calculators!$L$10+4.882%/36+0.55%)</f>
        <v>4122.2662471333333</v>
      </c>
      <c r="E23" s="64">
        <f>C23*1.15*(1/48+[1]Calculators!$L$11+5.808%/48+0.55%)</f>
        <v>3718.4546813050279</v>
      </c>
      <c r="F23" s="64">
        <f>C23*1.15*(1/60+[1]Calculators!$L$12+6.8%/60+0.55%)</f>
        <v>3507.627313506538</v>
      </c>
    </row>
    <row r="24" spans="3:6" x14ac:dyDescent="0.2">
      <c r="C24" s="64">
        <v>70000</v>
      </c>
      <c r="D24" s="64">
        <f>C24*1.15*(1/36+[1]Calculators!$L$10+4.882%/36+0.55%)</f>
        <v>4809.3106216555552</v>
      </c>
      <c r="E24" s="64">
        <f>C24*1.15*(1/48+[1]Calculators!$L$11+5.808%/48+0.55%)</f>
        <v>4338.1971281891992</v>
      </c>
      <c r="F24" s="64">
        <f>C24*1.15*(1/60+[1]Calculators!$L$12+6.8%/60+0.55%)</f>
        <v>4092.2318657576279</v>
      </c>
    </row>
    <row r="25" spans="3:6" x14ac:dyDescent="0.2">
      <c r="C25" s="64">
        <v>80000</v>
      </c>
      <c r="D25" s="64">
        <f>C25*1.15*(1/36+[1]Calculators!$L$10+4.882%/36+0.55%)</f>
        <v>5496.3549961777771</v>
      </c>
      <c r="E25" s="64">
        <f>C25*1.15*(1/48+[1]Calculators!$L$11+5.808%/48+0.55%)</f>
        <v>4957.9395750733702</v>
      </c>
      <c r="F25" s="64">
        <f>C25*1.15*(1/60+[1]Calculators!$L$12+6.8%/60+0.55%)</f>
        <v>4676.8364180087174</v>
      </c>
    </row>
    <row r="26" spans="3:6" x14ac:dyDescent="0.2">
      <c r="C26" s="64">
        <v>90000</v>
      </c>
      <c r="D26" s="64">
        <f>C26*1.15*(1/36+[1]Calculators!$L$10+4.882%/36+0.55%)</f>
        <v>6183.3993706999991</v>
      </c>
      <c r="E26" s="64">
        <f>C26*1.15*(1/48+[1]Calculators!$L$11+5.808%/48+0.55%)</f>
        <v>5577.6820219575411</v>
      </c>
      <c r="F26" s="64">
        <f>C26*1.15*(1/60+[1]Calculators!$L$12+6.8%/60+0.55%)</f>
        <v>5261.4409702598068</v>
      </c>
    </row>
    <row r="27" spans="3:6" x14ac:dyDescent="0.2">
      <c r="C27" s="64">
        <v>100000</v>
      </c>
      <c r="D27" s="64">
        <f>C27*1.15*(1/36+[1]Calculators!$L$10+4.882%/36+0.55%)</f>
        <v>6870.443745222221</v>
      </c>
      <c r="E27" s="64">
        <f>C27*1.15*(1/48+[1]Calculators!$L$11+5.808%/48+0.55%)</f>
        <v>6197.424468841712</v>
      </c>
      <c r="F27" s="64">
        <f>C27*1.15*(1/60+[1]Calculators!$L$12+6.8%/60+0.55%)</f>
        <v>5846.0455225108963</v>
      </c>
    </row>
  </sheetData>
  <sheetProtection algorithmName="SHA-512" hashValue="k9Gr49XrpEYRMOiLf6Wa3XbdSrSAMxBA9gjTu80+KOp+3Td1n97iIVCu4kVYzCq0J+ZR4E0Tj42X6gH5HlEp0A==" saltValue="7cXzw0YsHPhGsz7bRTUwfQ==" spinCount="100000" sheet="1" objects="1" scenarios="1"/>
  <mergeCells count="1">
    <mergeCell ref="D4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47"/>
  <sheetViews>
    <sheetView workbookViewId="0">
      <selection activeCell="C15" sqref="C15"/>
    </sheetView>
  </sheetViews>
  <sheetFormatPr defaultColWidth="9.01171875" defaultRowHeight="15" x14ac:dyDescent="0.2"/>
  <cols>
    <col min="2" max="2" width="67.53125" customWidth="1"/>
    <col min="3" max="3" width="37.80078125" customWidth="1"/>
  </cols>
  <sheetData>
    <row r="2" spans="2:3" x14ac:dyDescent="0.2">
      <c r="B2" s="65" t="s">
        <v>33</v>
      </c>
    </row>
    <row r="3" spans="2:3" x14ac:dyDescent="0.2">
      <c r="B3" s="66" t="s">
        <v>34</v>
      </c>
      <c r="C3" s="67" t="s">
        <v>35</v>
      </c>
    </row>
    <row r="4" spans="2:3" x14ac:dyDescent="0.2">
      <c r="B4" s="68" t="s">
        <v>36</v>
      </c>
      <c r="C4" s="69" t="s">
        <v>37</v>
      </c>
    </row>
    <row r="5" spans="2:3" x14ac:dyDescent="0.2">
      <c r="B5" s="68" t="s">
        <v>38</v>
      </c>
      <c r="C5" s="70"/>
    </row>
    <row r="6" spans="2:3" x14ac:dyDescent="0.2">
      <c r="B6" s="68" t="s">
        <v>39</v>
      </c>
      <c r="C6" s="69" t="s">
        <v>40</v>
      </c>
    </row>
    <row r="7" spans="2:3" ht="27.75" x14ac:dyDescent="0.2">
      <c r="B7" s="68" t="s">
        <v>41</v>
      </c>
      <c r="C7" s="71" t="s">
        <v>42</v>
      </c>
    </row>
    <row r="8" spans="2:3" ht="27.75" x14ac:dyDescent="0.2">
      <c r="B8" s="72" t="s">
        <v>43</v>
      </c>
      <c r="C8" s="71" t="s">
        <v>44</v>
      </c>
    </row>
    <row r="9" spans="2:3" x14ac:dyDescent="0.2">
      <c r="B9" s="73" t="s">
        <v>45</v>
      </c>
      <c r="C9" s="70"/>
    </row>
    <row r="10" spans="2:3" x14ac:dyDescent="0.2">
      <c r="B10" s="68" t="s">
        <v>46</v>
      </c>
      <c r="C10" s="69" t="s">
        <v>47</v>
      </c>
    </row>
    <row r="11" spans="2:3" x14ac:dyDescent="0.2">
      <c r="B11" s="68" t="s">
        <v>48</v>
      </c>
      <c r="C11" s="69" t="s">
        <v>49</v>
      </c>
    </row>
    <row r="12" spans="2:3" ht="27.75" x14ac:dyDescent="0.2">
      <c r="B12" s="72" t="s">
        <v>50</v>
      </c>
      <c r="C12" s="71" t="s">
        <v>51</v>
      </c>
    </row>
    <row r="13" spans="2:3" x14ac:dyDescent="0.2">
      <c r="B13" s="68" t="s">
        <v>52</v>
      </c>
      <c r="C13" s="69" t="s">
        <v>53</v>
      </c>
    </row>
    <row r="14" spans="2:3" x14ac:dyDescent="0.2">
      <c r="B14" s="68" t="s">
        <v>54</v>
      </c>
      <c r="C14" s="69" t="s">
        <v>55</v>
      </c>
    </row>
    <row r="15" spans="2:3" x14ac:dyDescent="0.2">
      <c r="B15" s="68"/>
      <c r="C15" s="70"/>
    </row>
    <row r="16" spans="2:3" x14ac:dyDescent="0.2">
      <c r="B16" s="73" t="s">
        <v>56</v>
      </c>
      <c r="C16" s="70"/>
    </row>
    <row r="17" spans="2:3" x14ac:dyDescent="0.2">
      <c r="B17" s="68" t="s">
        <v>57</v>
      </c>
      <c r="C17" s="69" t="s">
        <v>58</v>
      </c>
    </row>
    <row r="18" spans="2:3" x14ac:dyDescent="0.2">
      <c r="B18" s="74" t="s">
        <v>59</v>
      </c>
      <c r="C18" s="75" t="s">
        <v>60</v>
      </c>
    </row>
    <row r="20" spans="2:3" x14ac:dyDescent="0.2">
      <c r="B20" s="76" t="s">
        <v>61</v>
      </c>
    </row>
    <row r="21" spans="2:3" ht="17.25" x14ac:dyDescent="0.2">
      <c r="B21" s="77" t="s">
        <v>62</v>
      </c>
    </row>
    <row r="22" spans="2:3" x14ac:dyDescent="0.2">
      <c r="B22" s="78" t="s">
        <v>63</v>
      </c>
    </row>
    <row r="23" spans="2:3" x14ac:dyDescent="0.2">
      <c r="B23" s="79" t="s">
        <v>64</v>
      </c>
    </row>
    <row r="24" spans="2:3" x14ac:dyDescent="0.2">
      <c r="B24" s="79" t="s">
        <v>65</v>
      </c>
    </row>
    <row r="25" spans="2:3" x14ac:dyDescent="0.2">
      <c r="B25" s="79" t="s">
        <v>66</v>
      </c>
    </row>
    <row r="26" spans="2:3" x14ac:dyDescent="0.2">
      <c r="B26" s="80" t="s">
        <v>67</v>
      </c>
    </row>
    <row r="27" spans="2:3" x14ac:dyDescent="0.2">
      <c r="B27" s="80" t="s">
        <v>68</v>
      </c>
    </row>
    <row r="28" spans="2:3" x14ac:dyDescent="0.2">
      <c r="B28" s="80" t="s">
        <v>69</v>
      </c>
    </row>
    <row r="29" spans="2:3" x14ac:dyDescent="0.2">
      <c r="B29" s="80" t="s">
        <v>70</v>
      </c>
    </row>
    <row r="30" spans="2:3" x14ac:dyDescent="0.2">
      <c r="B30" s="80" t="s">
        <v>71</v>
      </c>
    </row>
    <row r="31" spans="2:3" x14ac:dyDescent="0.2">
      <c r="B31" s="79" t="s">
        <v>72</v>
      </c>
    </row>
    <row r="32" spans="2:3" x14ac:dyDescent="0.2">
      <c r="B32" s="80" t="s">
        <v>73</v>
      </c>
    </row>
    <row r="33" spans="2:2" x14ac:dyDescent="0.2">
      <c r="B33" s="80" t="s">
        <v>74</v>
      </c>
    </row>
    <row r="34" spans="2:2" x14ac:dyDescent="0.2">
      <c r="B34" s="78" t="s">
        <v>75</v>
      </c>
    </row>
    <row r="35" spans="2:2" x14ac:dyDescent="0.2">
      <c r="B35" s="81" t="s">
        <v>76</v>
      </c>
    </row>
    <row r="36" spans="2:2" x14ac:dyDescent="0.2">
      <c r="B36" s="81" t="s">
        <v>77</v>
      </c>
    </row>
    <row r="37" spans="2:2" x14ac:dyDescent="0.2">
      <c r="B37" s="82" t="s">
        <v>78</v>
      </c>
    </row>
    <row r="38" spans="2:2" x14ac:dyDescent="0.2">
      <c r="B38" s="82" t="s">
        <v>79</v>
      </c>
    </row>
    <row r="39" spans="2:2" x14ac:dyDescent="0.2">
      <c r="B39" s="81" t="s">
        <v>80</v>
      </c>
    </row>
    <row r="40" spans="2:2" x14ac:dyDescent="0.2">
      <c r="B40" s="83" t="s">
        <v>81</v>
      </c>
    </row>
    <row r="41" spans="2:2" x14ac:dyDescent="0.2">
      <c r="B41" s="83" t="s">
        <v>82</v>
      </c>
    </row>
    <row r="42" spans="2:2" x14ac:dyDescent="0.2">
      <c r="B42" s="83" t="s">
        <v>83</v>
      </c>
    </row>
    <row r="43" spans="2:2" x14ac:dyDescent="0.2">
      <c r="B43" s="81" t="s">
        <v>84</v>
      </c>
    </row>
    <row r="44" spans="2:2" x14ac:dyDescent="0.2">
      <c r="B44" s="81" t="s">
        <v>85</v>
      </c>
    </row>
    <row r="45" spans="2:2" x14ac:dyDescent="0.2">
      <c r="B45" s="81" t="s">
        <v>86</v>
      </c>
    </row>
    <row r="46" spans="2:2" x14ac:dyDescent="0.2">
      <c r="B46" s="77"/>
    </row>
    <row r="47" spans="2:2" x14ac:dyDescent="0.2">
      <c r="B47" s="76" t="s">
        <v>87</v>
      </c>
    </row>
  </sheetData>
  <sheetProtection algorithmName="SHA-512" hashValue="o06Iq3WtsUIAGLYKmo8YraNd/KSYjCT/wXD3uc81qn8m5+qB6yZQBPK96DNROg9nSpRJZjEhGycztPGCVFrnyw==" saltValue="tqyp77lx3G74EJjtgki6n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Calculators</vt:lpstr>
      <vt:lpstr>Loan Schedual</vt:lpstr>
      <vt:lpstr>Check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Bruce Duxbury</cp:lastModifiedBy>
  <dcterms:created xsi:type="dcterms:W3CDTF">2022-03-07T23:11:00Z</dcterms:created>
  <dcterms:modified xsi:type="dcterms:W3CDTF">2025-09-13T09:35:16Z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30688aa17ff043c7923be7b242e40225</vt:lpwstr>
  </property>
  <property fmtid="{D5CDD505-2E9C-101B-9397-08002B2CF9AE}" pid="3" name="KSOProductBuildVer">
    <vt:lpwstr>1033-11.2.0.11417</vt:lpwstr>
  </property>
</Properties>
</file>